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30" yWindow="-150" windowWidth="10275" windowHeight="12240"/>
  </bookViews>
  <sheets>
    <sheet name="Present value NPI" sheetId="1" r:id="rId1"/>
  </sheets>
  <calcPr calcId="125725"/>
</workbook>
</file>

<file path=xl/calcChain.xml><?xml version="1.0" encoding="utf-8"?>
<calcChain xmlns="http://schemas.openxmlformats.org/spreadsheetml/2006/main">
  <c r="B22" i="1"/>
  <c r="C22"/>
  <c r="D22"/>
  <c r="E22"/>
  <c r="F22"/>
  <c r="C21"/>
  <c r="D21"/>
  <c r="E21"/>
  <c r="F21"/>
  <c r="B21"/>
  <c r="D16" l="1"/>
  <c r="D17"/>
  <c r="P27"/>
  <c r="P26"/>
  <c r="G16"/>
  <c r="K16"/>
  <c r="N16"/>
  <c r="O16"/>
  <c r="O17"/>
  <c r="O14"/>
  <c r="N17"/>
  <c r="K17"/>
  <c r="G17"/>
  <c r="H17" l="1"/>
  <c r="I17" s="1"/>
  <c r="P17" s="1"/>
  <c r="S32" s="1"/>
  <c r="U32" s="1"/>
  <c r="H16"/>
  <c r="I16" s="1"/>
  <c r="P16" s="1"/>
  <c r="Q32" l="1"/>
  <c r="P32"/>
  <c r="O32"/>
  <c r="S31"/>
  <c r="U31" s="1"/>
  <c r="N14"/>
  <c r="G14"/>
  <c r="H14" s="1"/>
  <c r="I14" s="1"/>
  <c r="R32" l="1"/>
  <c r="P14"/>
</calcChain>
</file>

<file path=xl/comments1.xml><?xml version="1.0" encoding="utf-8"?>
<comments xmlns="http://schemas.openxmlformats.org/spreadsheetml/2006/main">
  <authors>
    <author>Joe St.Lawrence</author>
  </authors>
  <commentList>
    <comment ref="F13" authorId="0">
      <text>
        <r>
          <rPr>
            <b/>
            <sz val="8"/>
            <color indexed="81"/>
            <rFont val="Tahoma"/>
            <charset val="1"/>
          </rPr>
          <t>Joe St.Lawrence:</t>
        </r>
        <r>
          <rPr>
            <sz val="8"/>
            <color indexed="81"/>
            <rFont val="Tahoma"/>
            <charset val="1"/>
          </rPr>
          <t xml:space="preserve">
Note that the 5-year bond rate was taken for this exercise for the 2011 and 2012 examples. This basic approach could be adjusted for inflation and other factors.</t>
        </r>
      </text>
    </comment>
    <comment ref="D16" authorId="0">
      <text>
        <r>
          <rPr>
            <b/>
            <sz val="8"/>
            <color indexed="81"/>
            <rFont val="Tahoma"/>
            <charset val="1"/>
          </rPr>
          <t>Joe St.Lawrence:</t>
        </r>
        <r>
          <rPr>
            <sz val="8"/>
            <color indexed="81"/>
            <rFont val="Tahoma"/>
            <charset val="1"/>
          </rPr>
          <t xml:space="preserve">
In this example 15% was chosen for illustrative purposes, based on the published depreciation rate for the higher-level grouping for the oil and gas industry NAICS 211.</t>
        </r>
      </text>
    </comment>
  </commentList>
</comments>
</file>

<file path=xl/sharedStrings.xml><?xml version="1.0" encoding="utf-8"?>
<sst xmlns="http://schemas.openxmlformats.org/spreadsheetml/2006/main" count="84" uniqueCount="60">
  <si>
    <t>Crude Bitumen - 211114</t>
  </si>
  <si>
    <t>Reserves under active development</t>
  </si>
  <si>
    <t>Physical accounts</t>
  </si>
  <si>
    <t>GEOMETRIC</t>
  </si>
  <si>
    <t>Total revenues</t>
  </si>
  <si>
    <t>Total production costs</t>
  </si>
  <si>
    <t>Depreciation</t>
  </si>
  <si>
    <t>Net capital stock</t>
  </si>
  <si>
    <t>Rate of return</t>
  </si>
  <si>
    <t>Return to capital</t>
  </si>
  <si>
    <t>Total extraction costs</t>
  </si>
  <si>
    <t>Opening Stock</t>
  </si>
  <si>
    <t>Additions / Revisions</t>
  </si>
  <si>
    <t>Depletion / Quantity of production</t>
  </si>
  <si>
    <t>Closing Stock</t>
  </si>
  <si>
    <t>Reserve life</t>
  </si>
  <si>
    <t>Discount factor</t>
  </si>
  <si>
    <t>'000 m³</t>
  </si>
  <si>
    <t>years</t>
  </si>
  <si>
    <t>(B-H)</t>
  </si>
  <si>
    <t>(C+D+G)</t>
  </si>
  <si>
    <t>(E*F)</t>
  </si>
  <si>
    <t>$'000 000</t>
  </si>
  <si>
    <t>Year</t>
  </si>
  <si>
    <r>
      <t>CAPP</t>
    </r>
    <r>
      <rPr>
        <vertAlign val="superscript"/>
        <sz val="11"/>
        <color theme="1"/>
        <rFont val="Calibri"/>
        <family val="2"/>
        <scheme val="minor"/>
      </rPr>
      <t>1</t>
    </r>
  </si>
  <si>
    <r>
      <t>AER ST98</t>
    </r>
    <r>
      <rPr>
        <vertAlign val="superscript"/>
        <sz val="11"/>
        <color theme="1"/>
        <rFont val="Calibri"/>
        <family val="2"/>
        <scheme val="minor"/>
      </rPr>
      <t>4</t>
    </r>
  </si>
  <si>
    <r>
      <t>(M</t>
    </r>
    <r>
      <rPr>
        <i/>
        <sz val="11"/>
        <color theme="1"/>
        <rFont val="Calibri"/>
        <family val="2"/>
        <scheme val="minor"/>
      </rPr>
      <t>t-1</t>
    </r>
    <r>
      <rPr>
        <sz val="11"/>
        <color theme="1"/>
        <rFont val="Calibri"/>
        <family val="2"/>
        <scheme val="minor"/>
      </rPr>
      <t>)</t>
    </r>
  </si>
  <si>
    <t>(M-J+L)</t>
  </si>
  <si>
    <t>(M/L)</t>
  </si>
  <si>
    <t>(PV(N$2,N##,-1/N##))</t>
  </si>
  <si>
    <t>Net Present Value</t>
  </si>
  <si>
    <t>Resource rent</t>
  </si>
  <si>
    <t>$ '000</t>
  </si>
  <si>
    <r>
      <t>CAPP</t>
    </r>
    <r>
      <rPr>
        <vertAlign val="superscript"/>
        <sz val="11"/>
        <color theme="1"/>
        <rFont val="Calibri"/>
        <family val="2"/>
        <scheme val="minor"/>
      </rPr>
      <t>2</t>
    </r>
  </si>
  <si>
    <r>
      <t>CANSIM 031-0002</t>
    </r>
    <r>
      <rPr>
        <vertAlign val="superscript"/>
        <sz val="11"/>
        <color theme="1"/>
        <rFont val="Calibri"/>
        <family val="2"/>
        <scheme val="minor"/>
      </rPr>
      <t>3</t>
    </r>
  </si>
  <si>
    <t>(I*N*O)/1000</t>
  </si>
  <si>
    <t>http://www5.statcan.gc.ca/cansim/a26?lang=eng&amp;retrLang=eng&amp;id=1760043&amp;paSer=&amp;pattern=&amp;stByVal=1&amp;p1=1&amp;p2=50&amp;tabMode=dataTable&amp;csid=</t>
  </si>
  <si>
    <t>http://www.capp.ca/library/statistics/handbook/pages/statisticalTables.aspx?sectionNo=4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</si>
  <si>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Canadian Association of Petroleum Producers, Statistical Handbook, Table 04-25B</t>
    </r>
  </si>
  <si>
    <t>http://www5.statcan.gc.ca/cansim/a26?lang=eng&amp;retrLang=eng&amp;id=0310002&amp;paSer=&amp;pattern=&amp;stByVal=1&amp;p1=1&amp;p2=-1&amp;tabMode=dataTable&amp;csid=</t>
  </si>
  <si>
    <t>http://www.aer.ca/data-and-publications/statistical-reports/st98</t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</si>
  <si>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Alberta Energy Regulator: ST98: Alberta's Energy Reserves &amp; Supply/Demand Outlook</t>
    </r>
  </si>
  <si>
    <t>..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</si>
  <si>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Canadian Association of Petroleum Producers, Statistical Handbook, Table 04-16B (Operating costs in-situ + mining + upgraders = Operating column)
</t>
    </r>
  </si>
  <si>
    <t>Opening stock</t>
  </si>
  <si>
    <t>Additions</t>
  </si>
  <si>
    <t>Depletion</t>
  </si>
  <si>
    <t>Revaluation</t>
  </si>
  <si>
    <t>Closing stock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</si>
  <si>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Statistics Canada: CANSIM Table 031-0002 (Current prices, Non-conventional oil extraction, Total Assets, Geometric)</t>
    </r>
  </si>
  <si>
    <t>sample</t>
  </si>
  <si>
    <t>thousand m3</t>
  </si>
  <si>
    <t>million dollars</t>
  </si>
  <si>
    <t>CALCULATIONS</t>
  </si>
  <si>
    <r>
      <t>AER</t>
    </r>
    <r>
      <rPr>
        <vertAlign val="superscript"/>
        <sz val="11"/>
        <color theme="1"/>
        <rFont val="Calibri"/>
        <family val="2"/>
        <scheme val="minor"/>
      </rPr>
      <t>4</t>
    </r>
  </si>
  <si>
    <r>
      <rPr>
        <vertAlign val="superscript"/>
        <sz val="12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 xml:space="preserve"> Table 176-0043 Financial market statistics</t>
    </r>
  </si>
  <si>
    <r>
      <t>Rate of return</t>
    </r>
    <r>
      <rPr>
        <i/>
        <vertAlign val="superscript"/>
        <sz val="11"/>
        <color theme="1"/>
        <rFont val="Calibri"/>
        <family val="2"/>
        <scheme val="minor"/>
      </rPr>
      <t>5</t>
    </r>
  </si>
  <si>
    <t>Additions (residually derived)</t>
  </si>
  <si>
    <t>Revaluation  (residually derived)</t>
  </si>
  <si>
    <t>implicit unit price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</si>
</sst>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"/>
    <numFmt numFmtId="165" formatCode="0.0000"/>
    <numFmt numFmtId="166" formatCode="_-* #,##0_-;\-* #,##0_-;_-* &quot;-&quot;??_-;_-@_-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color indexed="2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i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7" fillId="0" borderId="0" xfId="0" quotePrefix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5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0" xfId="0" applyFont="1"/>
    <xf numFmtId="0" fontId="7" fillId="0" borderId="0" xfId="0" quotePrefix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2" fontId="5" fillId="0" borderId="0" xfId="0" applyNumberFormat="1" applyFont="1" applyFill="1" applyAlignment="1">
      <alignment horizontal="center" vertical="center" wrapText="1"/>
    </xf>
    <xf numFmtId="0" fontId="7" fillId="0" borderId="2" xfId="0" applyFont="1" applyBorder="1"/>
    <xf numFmtId="0" fontId="7" fillId="0" borderId="0" xfId="0" applyFont="1" applyBorder="1"/>
    <xf numFmtId="0" fontId="7" fillId="0" borderId="0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5" xfId="0" quotePrefix="1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4" xfId="0" applyBorder="1"/>
    <xf numFmtId="0" fontId="0" fillId="0" borderId="7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/>
    <xf numFmtId="0" fontId="13" fillId="0" borderId="0" xfId="0" applyFont="1"/>
    <xf numFmtId="0" fontId="15" fillId="0" borderId="0" xfId="1" applyAlignment="1" applyProtection="1"/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2" fontId="10" fillId="0" borderId="0" xfId="0" applyNumberFormat="1" applyFont="1" applyBorder="1" applyAlignment="1">
      <alignment horizontal="right"/>
    </xf>
    <xf numFmtId="10" fontId="11" fillId="0" borderId="0" xfId="2" applyNumberFormat="1" applyFont="1"/>
    <xf numFmtId="164" fontId="10" fillId="0" borderId="0" xfId="0" applyNumberFormat="1" applyFont="1" applyBorder="1" applyAlignment="1">
      <alignment horizontal="right"/>
    </xf>
    <xf numFmtId="10" fontId="0" fillId="0" borderId="0" xfId="0" applyNumberFormat="1"/>
    <xf numFmtId="0" fontId="0" fillId="0" borderId="0" xfId="0" applyAlignment="1">
      <alignment horizontal="right"/>
    </xf>
    <xf numFmtId="165" fontId="0" fillId="0" borderId="0" xfId="2" applyNumberFormat="1" applyFont="1"/>
    <xf numFmtId="3" fontId="0" fillId="0" borderId="0" xfId="0" applyNumberFormat="1"/>
    <xf numFmtId="1" fontId="0" fillId="0" borderId="0" xfId="0" applyNumberFormat="1"/>
    <xf numFmtId="0" fontId="8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9" fillId="0" borderId="7" xfId="0" applyFont="1" applyBorder="1" applyAlignment="1">
      <alignment wrapText="1"/>
    </xf>
    <xf numFmtId="0" fontId="5" fillId="0" borderId="0" xfId="0" applyFont="1" applyFill="1" applyBorder="1" applyAlignment="1"/>
    <xf numFmtId="9" fontId="4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6" fillId="0" borderId="1" xfId="0" applyFont="1" applyBorder="1"/>
    <xf numFmtId="0" fontId="2" fillId="0" borderId="0" xfId="0" applyFont="1" applyBorder="1" applyAlignment="1">
      <alignment horizontal="center"/>
    </xf>
    <xf numFmtId="0" fontId="0" fillId="3" borderId="0" xfId="0" applyFill="1"/>
    <xf numFmtId="3" fontId="0" fillId="3" borderId="0" xfId="0" applyNumberFormat="1" applyFill="1"/>
    <xf numFmtId="9" fontId="0" fillId="3" borderId="0" xfId="2" applyFont="1" applyFill="1"/>
    <xf numFmtId="3" fontId="2" fillId="3" borderId="0" xfId="0" applyNumberFormat="1" applyFont="1" applyFill="1" applyBorder="1" applyAlignment="1"/>
    <xf numFmtId="3" fontId="2" fillId="3" borderId="0" xfId="0" applyNumberFormat="1" applyFont="1" applyFill="1" applyAlignment="1"/>
    <xf numFmtId="1" fontId="0" fillId="3" borderId="0" xfId="0" applyNumberFormat="1" applyFill="1"/>
    <xf numFmtId="165" fontId="0" fillId="3" borderId="0" xfId="2" applyNumberFormat="1" applyFont="1" applyFill="1"/>
    <xf numFmtId="166" fontId="0" fillId="3" borderId="0" xfId="3" applyNumberFormat="1" applyFont="1" applyFill="1"/>
    <xf numFmtId="166" fontId="0" fillId="0" borderId="0" xfId="3" applyNumberFormat="1" applyFont="1" applyFill="1"/>
    <xf numFmtId="0" fontId="9" fillId="0" borderId="0" xfId="0" applyFont="1"/>
    <xf numFmtId="166" fontId="9" fillId="0" borderId="0" xfId="3" applyNumberFormat="1" applyFont="1" applyFill="1"/>
    <xf numFmtId="166" fontId="9" fillId="3" borderId="0" xfId="3" applyNumberFormat="1" applyFont="1" applyFill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0" fillId="0" borderId="0" xfId="0" applyBorder="1"/>
    <xf numFmtId="0" fontId="0" fillId="0" borderId="3" xfId="0" applyBorder="1"/>
    <xf numFmtId="166" fontId="0" fillId="0" borderId="0" xfId="3" applyNumberFormat="1" applyFont="1" applyFill="1" applyBorder="1"/>
    <xf numFmtId="166" fontId="9" fillId="0" borderId="0" xfId="3" applyNumberFormat="1" applyFont="1" applyFill="1" applyBorder="1"/>
    <xf numFmtId="166" fontId="0" fillId="3" borderId="0" xfId="3" applyNumberFormat="1" applyFont="1" applyFill="1" applyBorder="1"/>
    <xf numFmtId="166" fontId="9" fillId="3" borderId="0" xfId="3" applyNumberFormat="1" applyFont="1" applyFill="1" applyBorder="1"/>
    <xf numFmtId="0" fontId="1" fillId="0" borderId="0" xfId="0" applyFont="1" applyBorder="1"/>
    <xf numFmtId="0" fontId="0" fillId="0" borderId="5" xfId="0" applyBorder="1"/>
    <xf numFmtId="166" fontId="0" fillId="3" borderId="4" xfId="3" applyNumberFormat="1" applyFont="1" applyFill="1" applyBorder="1"/>
    <xf numFmtId="166" fontId="9" fillId="3" borderId="4" xfId="3" applyNumberFormat="1" applyFont="1" applyFill="1" applyBorder="1"/>
    <xf numFmtId="0" fontId="0" fillId="0" borderId="6" xfId="0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0" xfId="0" applyNumberFormat="1" applyFont="1" applyBorder="1" applyAlignment="1">
      <alignment wrapText="1"/>
    </xf>
    <xf numFmtId="0" fontId="9" fillId="0" borderId="3" xfId="0" applyNumberFormat="1" applyFont="1" applyBorder="1" applyAlignment="1">
      <alignment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www.aer.ca/data-and-publications/statistical-reports/st9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capp.ca/library/statistics/handbook/pages/statisticalTables.aspx?sectionNo=4" TargetMode="External"/><Relationship Id="rId1" Type="http://schemas.openxmlformats.org/officeDocument/2006/relationships/hyperlink" Target="http://www.capp.ca/library/statistics/handbook/pages/statisticalTables.aspx?sectionNo=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5.statcan.gc.ca/cansim/a26?lang=eng&amp;retrLang=eng&amp;id=1760043&amp;paSer=&amp;pattern=&amp;stByVal=1&amp;p1=1&amp;p2=50&amp;tabMode=dataTable&amp;csid=" TargetMode="External"/><Relationship Id="rId4" Type="http://schemas.openxmlformats.org/officeDocument/2006/relationships/hyperlink" Target="http://www5.statcan.gc.ca/cansim/a26?lang=eng&amp;retrLang=eng&amp;id=0310002&amp;paSer=&amp;pattern=&amp;stByVal=1&amp;p1=1&amp;p2=-1&amp;tabMode=dataTable&amp;csid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3"/>
  <sheetViews>
    <sheetView tabSelected="1" workbookViewId="0">
      <selection activeCell="U32" sqref="U32"/>
    </sheetView>
  </sheetViews>
  <sheetFormatPr defaultRowHeight="15"/>
  <cols>
    <col min="2" max="2" width="16.7109375" customWidth="1"/>
    <col min="3" max="4" width="11.7109375" customWidth="1"/>
    <col min="5" max="5" width="13.85546875" customWidth="1"/>
    <col min="6" max="6" width="9.85546875" customWidth="1"/>
    <col min="7" max="13" width="11.7109375" customWidth="1"/>
    <col min="15" max="15" width="20.7109375" customWidth="1"/>
    <col min="16" max="16" width="21.42578125" customWidth="1"/>
    <col min="17" max="17" width="11.5703125" bestFit="1" customWidth="1"/>
    <col min="18" max="18" width="19.28515625" customWidth="1"/>
    <col min="19" max="19" width="11.5703125" bestFit="1" customWidth="1"/>
  </cols>
  <sheetData>
    <row r="1" spans="1:32" s="4" customFormat="1" ht="23.25" customHeight="1">
      <c r="A1" s="50" t="s">
        <v>0</v>
      </c>
      <c r="B1" s="51"/>
      <c r="C1" s="5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s="4" customFormat="1" ht="14.1" customHeight="1">
      <c r="A2" s="50"/>
      <c r="B2" s="51"/>
      <c r="C2" s="5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s="4" customFormat="1" ht="14.1" customHeight="1">
      <c r="A3"/>
      <c r="B3" t="s">
        <v>54</v>
      </c>
      <c r="C3" s="4" t="s">
        <v>51</v>
      </c>
      <c r="D3"/>
      <c r="E3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s="4" customFormat="1" ht="14.1" customHeight="1">
      <c r="A4"/>
      <c r="B4" t="s">
        <v>44</v>
      </c>
      <c r="C4" s="63" t="s">
        <v>45</v>
      </c>
      <c r="D4" t="s">
        <v>46</v>
      </c>
      <c r="E4" t="s">
        <v>48</v>
      </c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s="4" customFormat="1" ht="14.1" customHeight="1">
      <c r="A5">
        <v>2010</v>
      </c>
      <c r="B5" s="62"/>
      <c r="C5" s="64"/>
      <c r="D5" s="62"/>
      <c r="E5" s="61">
        <v>4130000</v>
      </c>
      <c r="F5" s="1"/>
      <c r="G5" s="1"/>
      <c r="H5" s="1"/>
      <c r="I5" s="1"/>
      <c r="J5" s="1"/>
      <c r="K5" s="1"/>
      <c r="L5" s="1"/>
      <c r="M5" s="1"/>
      <c r="N5" s="1"/>
      <c r="O5" s="1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s="4" customFormat="1" ht="14.1" customHeight="1">
      <c r="A6">
        <v>2011</v>
      </c>
      <c r="B6" s="61">
        <v>4130000</v>
      </c>
      <c r="C6" s="65">
        <v>31000</v>
      </c>
      <c r="D6" s="61">
        <v>101000</v>
      </c>
      <c r="E6" s="61">
        <v>4060000</v>
      </c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s="4" customFormat="1" ht="14.1" customHeight="1">
      <c r="A7">
        <v>2012</v>
      </c>
      <c r="B7" s="61">
        <v>4060000</v>
      </c>
      <c r="C7" s="65">
        <v>162000</v>
      </c>
      <c r="D7" s="61">
        <v>112000</v>
      </c>
      <c r="E7" s="61">
        <v>4110000</v>
      </c>
      <c r="F7" s="1"/>
      <c r="G7" s="1"/>
      <c r="H7" s="1"/>
      <c r="I7" s="1"/>
      <c r="J7" s="1"/>
      <c r="K7" s="1"/>
      <c r="L7" s="1"/>
      <c r="M7" s="1"/>
      <c r="N7" s="1"/>
      <c r="O7" s="1"/>
      <c r="P7" s="2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s="4" customFormat="1" ht="12.75" customHeight="1">
      <c r="B8" s="1"/>
      <c r="C8" s="1"/>
      <c r="G8" s="1"/>
      <c r="H8" s="1"/>
      <c r="I8" s="1"/>
      <c r="J8" s="52" t="s">
        <v>1</v>
      </c>
      <c r="K8" s="53"/>
      <c r="L8" s="53"/>
      <c r="M8" s="22"/>
      <c r="O8" s="1"/>
      <c r="P8" s="2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s="4" customFormat="1" ht="12">
      <c r="B9" s="7"/>
      <c r="C9" s="1"/>
      <c r="D9" s="5"/>
      <c r="E9" s="1"/>
      <c r="F9" s="1"/>
      <c r="G9" s="1"/>
      <c r="H9" s="1"/>
      <c r="I9" s="1"/>
      <c r="J9" s="81" t="s">
        <v>2</v>
      </c>
      <c r="K9" s="82"/>
      <c r="L9" s="82"/>
      <c r="M9" s="83"/>
      <c r="O9" s="1"/>
      <c r="P9" s="48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s="4" customFormat="1" ht="13.5" customHeight="1" thickBot="1">
      <c r="B10" s="1"/>
      <c r="C10" s="1"/>
      <c r="D10" s="84" t="s">
        <v>3</v>
      </c>
      <c r="E10" s="84"/>
      <c r="F10" s="9"/>
      <c r="G10" s="1"/>
      <c r="H10" s="1"/>
      <c r="I10" s="1"/>
      <c r="J10" s="8"/>
      <c r="K10" s="1"/>
      <c r="L10" s="1"/>
      <c r="M10" s="1"/>
      <c r="N10" s="8"/>
      <c r="O10" s="22"/>
      <c r="P10" s="2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s="1" customFormat="1" ht="36">
      <c r="A11" s="5" t="s">
        <v>23</v>
      </c>
      <c r="B11" s="10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8" t="s">
        <v>31</v>
      </c>
      <c r="J11" s="11" t="s">
        <v>11</v>
      </c>
      <c r="K11" s="12" t="s">
        <v>12</v>
      </c>
      <c r="L11" s="12" t="s">
        <v>13</v>
      </c>
      <c r="M11" s="12" t="s">
        <v>14</v>
      </c>
      <c r="N11" s="11" t="s">
        <v>15</v>
      </c>
      <c r="O11" s="23" t="s">
        <v>16</v>
      </c>
      <c r="P11" s="13" t="s">
        <v>30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2" s="15" customFormat="1" ht="12.75">
      <c r="A12" s="20"/>
      <c r="B12" s="31" t="s">
        <v>32</v>
      </c>
      <c r="C12" s="31" t="s">
        <v>32</v>
      </c>
      <c r="D12" s="31" t="s">
        <v>32</v>
      </c>
      <c r="E12" s="31" t="s">
        <v>32</v>
      </c>
      <c r="F12" s="24"/>
      <c r="G12" s="31" t="s">
        <v>32</v>
      </c>
      <c r="H12" s="31" t="s">
        <v>32</v>
      </c>
      <c r="I12" s="31" t="s">
        <v>32</v>
      </c>
      <c r="J12" s="25" t="s">
        <v>17</v>
      </c>
      <c r="K12" s="26" t="s">
        <v>17</v>
      </c>
      <c r="L12" s="26" t="s">
        <v>17</v>
      </c>
      <c r="M12" s="26" t="s">
        <v>17</v>
      </c>
      <c r="N12" s="27" t="s">
        <v>18</v>
      </c>
      <c r="O12" s="49">
        <v>0.04</v>
      </c>
      <c r="P12" s="45" t="s">
        <v>22</v>
      </c>
      <c r="Q12" s="17"/>
      <c r="R12" s="17"/>
      <c r="S12" s="17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</row>
    <row r="13" spans="1:32" s="20" customFormat="1" ht="43.5" customHeight="1" thickBot="1">
      <c r="A13" s="19"/>
      <c r="B13" s="30" t="s">
        <v>24</v>
      </c>
      <c r="C13" s="30" t="s">
        <v>33</v>
      </c>
      <c r="D13" s="85" t="s">
        <v>34</v>
      </c>
      <c r="E13" s="86"/>
      <c r="F13" s="47" t="s">
        <v>56</v>
      </c>
      <c r="G13" s="28" t="s">
        <v>21</v>
      </c>
      <c r="H13" s="28" t="s">
        <v>20</v>
      </c>
      <c r="I13" s="28" t="s">
        <v>19</v>
      </c>
      <c r="J13" s="30" t="s">
        <v>26</v>
      </c>
      <c r="K13" s="30" t="s">
        <v>27</v>
      </c>
      <c r="L13" s="30" t="s">
        <v>25</v>
      </c>
      <c r="M13" s="36" t="s">
        <v>25</v>
      </c>
      <c r="N13" s="30" t="s">
        <v>28</v>
      </c>
      <c r="O13" s="36" t="s">
        <v>29</v>
      </c>
      <c r="P13" s="30" t="s">
        <v>35</v>
      </c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</row>
    <row r="14" spans="1:32">
      <c r="A14" t="s">
        <v>50</v>
      </c>
      <c r="B14">
        <v>10000</v>
      </c>
      <c r="C14">
        <v>1000</v>
      </c>
      <c r="D14">
        <v>100</v>
      </c>
      <c r="E14">
        <v>10000</v>
      </c>
      <c r="F14" s="40">
        <v>0.01</v>
      </c>
      <c r="G14">
        <f>E14*F14</f>
        <v>100</v>
      </c>
      <c r="H14">
        <f>C14+D14+G14</f>
        <v>1200</v>
      </c>
      <c r="I14">
        <f>B14-H14</f>
        <v>8800</v>
      </c>
      <c r="J14" s="41" t="s">
        <v>42</v>
      </c>
      <c r="K14">
        <v>100000</v>
      </c>
      <c r="L14">
        <v>1000</v>
      </c>
      <c r="M14">
        <v>99900</v>
      </c>
      <c r="N14" s="44">
        <f>M14/L14</f>
        <v>99.9</v>
      </c>
      <c r="O14" s="42">
        <f>(PV(O$12,N14,-1/N14))</f>
        <v>0.245275813370605</v>
      </c>
      <c r="P14" s="43">
        <f>(I14*N14*O14)/1000</f>
        <v>215.62687305036627</v>
      </c>
    </row>
    <row r="15" spans="1:32">
      <c r="A15">
        <v>2010</v>
      </c>
      <c r="F15" s="40"/>
      <c r="J15" s="41"/>
      <c r="M15" s="57">
        <v>4130000</v>
      </c>
      <c r="N15" s="44"/>
      <c r="O15" s="42"/>
      <c r="P15" s="43"/>
    </row>
    <row r="16" spans="1:32">
      <c r="A16" s="54">
        <v>2011</v>
      </c>
      <c r="B16" s="55">
        <v>49325138</v>
      </c>
      <c r="C16" s="55">
        <v>18183399.999999996</v>
      </c>
      <c r="D16" s="55">
        <f>E16*0.15</f>
        <v>11558385</v>
      </c>
      <c r="E16" s="55">
        <v>77055900</v>
      </c>
      <c r="F16" s="56">
        <v>2.07E-2</v>
      </c>
      <c r="G16" s="54">
        <f>E16*F16</f>
        <v>1595057.13</v>
      </c>
      <c r="H16" s="55">
        <f>C16+D16+G16</f>
        <v>31336842.129999995</v>
      </c>
      <c r="I16" s="55">
        <f>B16-H16</f>
        <v>17988295.870000005</v>
      </c>
      <c r="J16" s="57">
        <v>4130000</v>
      </c>
      <c r="K16" s="58">
        <f t="shared" ref="K16" si="0">M16-J16+L16</f>
        <v>31000</v>
      </c>
      <c r="L16" s="58">
        <v>101000</v>
      </c>
      <c r="M16" s="57">
        <v>4060000</v>
      </c>
      <c r="N16" s="59">
        <f>M16/L16</f>
        <v>40.198019801980195</v>
      </c>
      <c r="O16" s="60">
        <f>(PV(O$12,N16,-1/N16))</f>
        <v>0.49338398130081357</v>
      </c>
      <c r="P16" s="55">
        <f>(I16*N16*O16)/1000</f>
        <v>356762.93420415634</v>
      </c>
    </row>
    <row r="17" spans="1:21">
      <c r="A17" s="54">
        <v>2012</v>
      </c>
      <c r="B17" s="55">
        <v>49031062</v>
      </c>
      <c r="C17" s="55">
        <v>20088700</v>
      </c>
      <c r="D17" s="55">
        <f>E17*0.15</f>
        <v>13525155</v>
      </c>
      <c r="E17" s="55">
        <v>90167700</v>
      </c>
      <c r="F17" s="56">
        <v>1.37E-2</v>
      </c>
      <c r="G17" s="54">
        <f>E17*F17</f>
        <v>1235297.49</v>
      </c>
      <c r="H17" s="55">
        <f>C17+D17+G17</f>
        <v>34849152.490000002</v>
      </c>
      <c r="I17" s="55">
        <f>B17-H17</f>
        <v>14181909.509999998</v>
      </c>
      <c r="J17" s="57">
        <v>4060000</v>
      </c>
      <c r="K17" s="58">
        <f t="shared" ref="K17" si="1">M17-J17+L17</f>
        <v>162000</v>
      </c>
      <c r="L17" s="58">
        <v>112000</v>
      </c>
      <c r="M17" s="57">
        <v>4110000</v>
      </c>
      <c r="N17" s="59">
        <f>M17/L17</f>
        <v>36.696428571428569</v>
      </c>
      <c r="O17" s="60">
        <f>(PV(O$12,N17,-1/N17))</f>
        <v>0.51973509616785807</v>
      </c>
      <c r="P17" s="55">
        <f>(I17*N17*O17)/1000</f>
        <v>270483.36056631646</v>
      </c>
    </row>
    <row r="19" spans="1:21">
      <c r="B19" t="s">
        <v>52</v>
      </c>
      <c r="C19" s="46"/>
    </row>
    <row r="20" spans="1:21">
      <c r="B20" t="s">
        <v>44</v>
      </c>
      <c r="C20" t="s">
        <v>45</v>
      </c>
      <c r="D20" t="s">
        <v>46</v>
      </c>
      <c r="E20" s="63" t="s">
        <v>47</v>
      </c>
      <c r="F20" t="s">
        <v>48</v>
      </c>
    </row>
    <row r="21" spans="1:21">
      <c r="A21">
        <v>2011</v>
      </c>
      <c r="B21" s="62">
        <f>O31</f>
        <v>0</v>
      </c>
      <c r="C21" s="62">
        <f t="shared" ref="C21:F21" si="2">P31</f>
        <v>0</v>
      </c>
      <c r="D21" s="62">
        <f t="shared" si="2"/>
        <v>0</v>
      </c>
      <c r="E21" s="64">
        <f t="shared" si="2"/>
        <v>0</v>
      </c>
      <c r="F21" s="61">
        <f t="shared" si="2"/>
        <v>356762.93420415634</v>
      </c>
    </row>
    <row r="22" spans="1:21">
      <c r="A22">
        <v>2012</v>
      </c>
      <c r="B22" s="61">
        <f>O32</f>
        <v>356762.93420415634</v>
      </c>
      <c r="C22" s="61">
        <f t="shared" ref="C22" si="3">P32</f>
        <v>10661.387934730721</v>
      </c>
      <c r="D22" s="61">
        <f t="shared" ref="D22" si="4">Q32</f>
        <v>7370.8361030237093</v>
      </c>
      <c r="E22" s="65">
        <f t="shared" ref="E22" si="5">R32</f>
        <v>-89570.125469546882</v>
      </c>
      <c r="F22" s="61">
        <f t="shared" ref="F22" si="6">S32</f>
        <v>270483.36056631646</v>
      </c>
      <c r="N22" s="66"/>
      <c r="O22" s="67" t="s">
        <v>53</v>
      </c>
      <c r="P22" s="67"/>
      <c r="Q22" s="67"/>
      <c r="R22" s="67"/>
      <c r="S22" s="67"/>
      <c r="T22" s="67"/>
      <c r="U22" s="68"/>
    </row>
    <row r="23" spans="1:21">
      <c r="N23" s="69"/>
      <c r="O23" s="70" t="s">
        <v>51</v>
      </c>
      <c r="P23" s="70"/>
      <c r="Q23" s="70"/>
      <c r="R23" s="70"/>
      <c r="S23" s="70"/>
      <c r="T23" s="70"/>
      <c r="U23" s="71"/>
    </row>
    <row r="24" spans="1:21" ht="30.75" customHeight="1">
      <c r="A24" s="35" t="s">
        <v>38</v>
      </c>
      <c r="N24" s="69"/>
      <c r="O24" s="70" t="s">
        <v>44</v>
      </c>
      <c r="P24" s="87" t="s">
        <v>57</v>
      </c>
      <c r="Q24" s="70" t="s">
        <v>46</v>
      </c>
      <c r="R24" s="70" t="s">
        <v>48</v>
      </c>
      <c r="S24" s="70"/>
      <c r="T24" s="70"/>
      <c r="U24" s="71"/>
    </row>
    <row r="25" spans="1:21" ht="21" customHeight="1">
      <c r="A25" s="32"/>
      <c r="B25" s="34" t="s">
        <v>37</v>
      </c>
      <c r="N25" s="69">
        <v>2010</v>
      </c>
      <c r="O25" s="72"/>
      <c r="P25" s="73"/>
      <c r="Q25" s="72"/>
      <c r="R25" s="74">
        <v>4130000</v>
      </c>
      <c r="S25" s="70"/>
      <c r="T25" s="70"/>
      <c r="U25" s="71"/>
    </row>
    <row r="26" spans="1:21" ht="21" customHeight="1">
      <c r="A26" s="35" t="s">
        <v>43</v>
      </c>
      <c r="N26" s="69">
        <v>2011</v>
      </c>
      <c r="O26" s="74">
        <v>4130000</v>
      </c>
      <c r="P26" s="75">
        <f>R26-O26+Q26</f>
        <v>31000</v>
      </c>
      <c r="Q26" s="74">
        <v>101000</v>
      </c>
      <c r="R26" s="74">
        <v>4060000</v>
      </c>
      <c r="S26" s="70"/>
      <c r="T26" s="70"/>
      <c r="U26" s="71"/>
    </row>
    <row r="27" spans="1:21" ht="21" customHeight="1">
      <c r="A27" s="32"/>
      <c r="B27" s="34" t="s">
        <v>37</v>
      </c>
      <c r="N27" s="69">
        <v>2012</v>
      </c>
      <c r="O27" s="74">
        <v>4060000</v>
      </c>
      <c r="P27" s="75">
        <f>R27-O27+Q27</f>
        <v>162000</v>
      </c>
      <c r="Q27" s="74">
        <v>112000</v>
      </c>
      <c r="R27" s="74">
        <v>4110000</v>
      </c>
      <c r="S27" s="70"/>
      <c r="T27" s="70"/>
      <c r="U27" s="71"/>
    </row>
    <row r="28" spans="1:21" ht="17.25">
      <c r="A28" t="s">
        <v>49</v>
      </c>
      <c r="N28" s="69"/>
      <c r="O28" s="70"/>
      <c r="P28" s="70"/>
      <c r="Q28" s="70"/>
      <c r="R28" s="70"/>
      <c r="S28" s="70"/>
      <c r="T28" s="70"/>
      <c r="U28" s="71"/>
    </row>
    <row r="29" spans="1:21">
      <c r="B29" s="34" t="s">
        <v>39</v>
      </c>
      <c r="N29" s="69"/>
      <c r="O29" s="70" t="s">
        <v>52</v>
      </c>
      <c r="P29" s="76"/>
      <c r="Q29" s="70"/>
      <c r="R29" s="70"/>
      <c r="S29" s="70"/>
      <c r="T29" s="70"/>
      <c r="U29" s="71"/>
    </row>
    <row r="30" spans="1:21" ht="26.25" customHeight="1">
      <c r="A30" t="s">
        <v>41</v>
      </c>
      <c r="N30" s="69"/>
      <c r="O30" s="70" t="s">
        <v>44</v>
      </c>
      <c r="P30" s="70" t="s">
        <v>45</v>
      </c>
      <c r="Q30" s="70" t="s">
        <v>46</v>
      </c>
      <c r="R30" s="87" t="s">
        <v>58</v>
      </c>
      <c r="S30" s="70" t="s">
        <v>48</v>
      </c>
      <c r="T30" s="70"/>
      <c r="U30" s="88" t="s">
        <v>59</v>
      </c>
    </row>
    <row r="31" spans="1:21">
      <c r="B31" s="34" t="s">
        <v>40</v>
      </c>
      <c r="N31" s="69">
        <v>2011</v>
      </c>
      <c r="O31" s="72"/>
      <c r="P31" s="72"/>
      <c r="Q31" s="72"/>
      <c r="R31" s="73"/>
      <c r="S31" s="74">
        <f>P16</f>
        <v>356762.93420415634</v>
      </c>
      <c r="T31" s="70"/>
      <c r="U31" s="71">
        <f>S31/R26</f>
        <v>8.7872643892649344E-2</v>
      </c>
    </row>
    <row r="32" spans="1:21" ht="18.75">
      <c r="A32" s="33" t="s">
        <v>55</v>
      </c>
      <c r="N32" s="77">
        <v>2012</v>
      </c>
      <c r="O32" s="78">
        <f>P16</f>
        <v>356762.93420415634</v>
      </c>
      <c r="P32" s="78">
        <f>P27*U32</f>
        <v>10661.387934730721</v>
      </c>
      <c r="Q32" s="78">
        <f>Q27*U32</f>
        <v>7370.8361030237093</v>
      </c>
      <c r="R32" s="79">
        <f>(O32+P32-Q32-S32)*-1</f>
        <v>-89570.125469546882</v>
      </c>
      <c r="S32" s="78">
        <f>P17</f>
        <v>270483.36056631646</v>
      </c>
      <c r="T32" s="29"/>
      <c r="U32" s="80">
        <f>S32/R27</f>
        <v>6.5811036634140258E-2</v>
      </c>
    </row>
    <row r="33" spans="1:10">
      <c r="A33" s="34" t="s">
        <v>36</v>
      </c>
      <c r="D33" s="37"/>
      <c r="E33" s="38"/>
      <c r="G33" s="39"/>
      <c r="H33" s="38"/>
      <c r="J33" s="40"/>
    </row>
  </sheetData>
  <mergeCells count="3">
    <mergeCell ref="J9:M9"/>
    <mergeCell ref="D10:E10"/>
    <mergeCell ref="D13:E13"/>
  </mergeCells>
  <hyperlinks>
    <hyperlink ref="B25" r:id="rId1"/>
    <hyperlink ref="B27" r:id="rId2"/>
    <hyperlink ref="B31" r:id="rId3"/>
    <hyperlink ref="B29" r:id="rId4"/>
    <hyperlink ref="A33" r:id="rId5"/>
  </hyperlinks>
  <pageMargins left="0.7" right="0.7" top="0.75" bottom="0.75" header="0.3" footer="0.3"/>
  <pageSetup orientation="portrait"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Present value NPI</vt:lpstr>
    </vt:vector>
  </TitlesOfParts>
  <Company>StatCan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Joe St.Lawrence</cp:lastModifiedBy>
  <dcterms:created xsi:type="dcterms:W3CDTF">2014-05-27T18:04:13Z</dcterms:created>
  <dcterms:modified xsi:type="dcterms:W3CDTF">2014-07-29T11:39:35Z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-855954652</vt:i4>
  </property>
  <property fmtid="{D5CDD505-2E9C-101B-9397-08002B2CF9AE}" pid="3" name="_NewReviewCycle">
    <vt:lpwstr/>
  </property>
  <property fmtid="{D5CDD505-2E9C-101B-9397-08002B2CF9AE}" pid="4" name="_EmailSubject">
    <vt:lpwstr>Website and follow up on last weeks SEEA training</vt:lpwstr>
  </property>
  <property fmtid="{D5CDD505-2E9C-101B-9397-08002B2CF9AE}" pid="5" name="_AuthorEmail">
    <vt:lpwstr>Joe.St.Lawrence@a.statcan.gc.ca</vt:lpwstr>
  </property>
  <property fmtid="{D5CDD505-2E9C-101B-9397-08002B2CF9AE}" pid="6" name="_AuthorEmailDisplayName">
    <vt:lpwstr>St. Lawrence, Joe - EETSD/DSEET</vt:lpwstr>
  </property>
  <property fmtid="{D5CDD505-2E9C-101B-9397-08002B2CF9AE}" pid="7" name="_PreviousAdHocReviewCycleID">
    <vt:i4>-769342137</vt:i4>
  </property>
</Properties>
</file>